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NEW DOCUMENTS\!M\"/>
    </mc:Choice>
  </mc:AlternateContent>
  <xr:revisionPtr revIDLastSave="0" documentId="13_ncr:1_{A87CB228-35A9-4600-AAE1-B95F479DB454}" xr6:coauthVersionLast="44" xr6:coauthVersionMax="44" xr10:uidLastSave="{00000000-0000-0000-0000-000000000000}"/>
  <bookViews>
    <workbookView xWindow="-120" yWindow="-120" windowWidth="18990" windowHeight="11760" activeTab="4" xr2:uid="{6CD9EDDC-1E3C-496C-A989-8A3CA60A9C8C}"/>
  </bookViews>
  <sheets>
    <sheet name="info" sheetId="5" r:id="rId1"/>
    <sheet name="2_Lata" sheetId="1" r:id="rId2"/>
    <sheet name="3_Lata" sheetId="2" r:id="rId3"/>
    <sheet name="4_lata" sheetId="3" r:id="rId4"/>
    <sheet name="10_lat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1" i="4" l="1"/>
  <c r="D12" i="4" s="1"/>
  <c r="D13" i="4" s="1"/>
  <c r="D14" i="4" s="1"/>
  <c r="D15" i="4" s="1"/>
  <c r="D16" i="4" s="1"/>
  <c r="D17" i="4" s="1"/>
  <c r="D18" i="4" s="1"/>
  <c r="D19" i="4" s="1"/>
  <c r="D20" i="4" s="1"/>
  <c r="D21" i="4" s="1"/>
  <c r="D22" i="4" s="1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F11" i="4" s="1"/>
  <c r="F12" i="4" s="1"/>
  <c r="F13" i="4" s="1"/>
  <c r="F14" i="4" s="1"/>
  <c r="F15" i="4" s="1"/>
  <c r="F16" i="4" s="1"/>
  <c r="F17" i="4" s="1"/>
  <c r="F18" i="4" s="1"/>
  <c r="F19" i="4" s="1"/>
  <c r="F20" i="4" s="1"/>
  <c r="F21" i="4" s="1"/>
  <c r="F22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H11" i="4" s="1"/>
  <c r="H12" i="4" s="1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I11" i="4" s="1"/>
  <c r="I12" i="4" s="1"/>
  <c r="I13" i="4" s="1"/>
  <c r="I14" i="4" s="1"/>
  <c r="I15" i="4" s="1"/>
  <c r="I16" i="4" s="1"/>
  <c r="I17" i="4" s="1"/>
  <c r="I18" i="4" s="1"/>
  <c r="I19" i="4" s="1"/>
  <c r="I20" i="4" s="1"/>
  <c r="I21" i="4" s="1"/>
  <c r="I22" i="4" s="1"/>
  <c r="J11" i="4" s="1"/>
  <c r="J12" i="4" s="1"/>
  <c r="J13" i="4" s="1"/>
  <c r="J14" i="4" s="1"/>
  <c r="J15" i="4" s="1"/>
  <c r="J16" i="4" s="1"/>
  <c r="J17" i="4" s="1"/>
  <c r="J18" i="4" s="1"/>
  <c r="J19" i="4" s="1"/>
  <c r="J20" i="4" s="1"/>
  <c r="J21" i="4" s="1"/>
  <c r="J22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L11" i="4" s="1"/>
  <c r="L12" i="4" s="1"/>
  <c r="L13" i="4" s="1"/>
  <c r="L14" i="4" s="1"/>
  <c r="L15" i="4" s="1"/>
  <c r="L16" i="4" s="1"/>
  <c r="L17" i="4" s="1"/>
  <c r="L18" i="4" s="1"/>
  <c r="L19" i="4" s="1"/>
  <c r="L20" i="4" s="1"/>
  <c r="L21" i="4" s="1"/>
  <c r="L22" i="4" s="1"/>
  <c r="C11" i="4"/>
  <c r="C12" i="4" l="1"/>
  <c r="C13" i="4" s="1"/>
  <c r="C14" i="4" s="1"/>
  <c r="C15" i="4" s="1"/>
  <c r="C16" i="4" s="1"/>
  <c r="C17" i="4" s="1"/>
  <c r="C18" i="4" s="1"/>
  <c r="C19" i="4" s="1"/>
  <c r="C20" i="4" s="1"/>
  <c r="C21" i="4" s="1"/>
  <c r="C22" i="4" s="1"/>
  <c r="C24" i="4" l="1"/>
  <c r="D24" i="4" l="1"/>
  <c r="E24" i="4" l="1"/>
  <c r="F24" i="4" l="1"/>
  <c r="G24" i="4" l="1"/>
  <c r="H24" i="4" l="1"/>
  <c r="I24" i="4" l="1"/>
  <c r="F11" i="3"/>
  <c r="F12" i="3" s="1"/>
  <c r="F13" i="3" s="1"/>
  <c r="F14" i="3" s="1"/>
  <c r="F15" i="3" s="1"/>
  <c r="F16" i="3" s="1"/>
  <c r="F17" i="3" s="1"/>
  <c r="F18" i="3" s="1"/>
  <c r="F19" i="3" s="1"/>
  <c r="F20" i="3" s="1"/>
  <c r="F21" i="3" s="1"/>
  <c r="F22" i="3" s="1"/>
  <c r="F24" i="3" s="1"/>
  <c r="E11" i="3"/>
  <c r="E12" i="3" s="1"/>
  <c r="E13" i="3" s="1"/>
  <c r="E14" i="3" s="1"/>
  <c r="E15" i="3" s="1"/>
  <c r="E16" i="3" s="1"/>
  <c r="E17" i="3" s="1"/>
  <c r="E18" i="3" s="1"/>
  <c r="E19" i="3" s="1"/>
  <c r="E20" i="3" s="1"/>
  <c r="E21" i="3" s="1"/>
  <c r="E22" i="3" s="1"/>
  <c r="E24" i="3" s="1"/>
  <c r="D11" i="3"/>
  <c r="D12" i="3" s="1"/>
  <c r="D13" i="3" s="1"/>
  <c r="D14" i="3" s="1"/>
  <c r="D15" i="3" s="1"/>
  <c r="D16" i="3" s="1"/>
  <c r="D17" i="3" s="1"/>
  <c r="D18" i="3" s="1"/>
  <c r="D19" i="3" s="1"/>
  <c r="D20" i="3" s="1"/>
  <c r="D21" i="3" s="1"/>
  <c r="D22" i="3" s="1"/>
  <c r="C11" i="3"/>
  <c r="J24" i="4" l="1"/>
  <c r="C12" i="3"/>
  <c r="C13" i="3" s="1"/>
  <c r="C14" i="3" s="1"/>
  <c r="C15" i="3" s="1"/>
  <c r="C16" i="3" s="1"/>
  <c r="C17" i="3" s="1"/>
  <c r="C18" i="3" s="1"/>
  <c r="C19" i="3" s="1"/>
  <c r="C20" i="3" s="1"/>
  <c r="C21" i="3" s="1"/>
  <c r="C22" i="3" s="1"/>
  <c r="C24" i="3" s="1"/>
  <c r="D24" i="3"/>
  <c r="E26" i="3"/>
  <c r="E28" i="3" s="1"/>
  <c r="F26" i="3"/>
  <c r="F28" i="3" s="1"/>
  <c r="H10" i="2"/>
  <c r="H11" i="2" s="1"/>
  <c r="H12" i="2" s="1"/>
  <c r="H13" i="2" s="1"/>
  <c r="H14" i="2" s="1"/>
  <c r="H15" i="2" s="1"/>
  <c r="H17" i="2" s="1"/>
  <c r="G10" i="2"/>
  <c r="G11" i="2" s="1"/>
  <c r="G12" i="2" s="1"/>
  <c r="G13" i="2" s="1"/>
  <c r="G14" i="2" s="1"/>
  <c r="G15" i="2" s="1"/>
  <c r="G17" i="2" s="1"/>
  <c r="F10" i="2"/>
  <c r="F11" i="2" s="1"/>
  <c r="F12" i="2" s="1"/>
  <c r="F13" i="2" s="1"/>
  <c r="F14" i="2" s="1"/>
  <c r="F15" i="2" s="1"/>
  <c r="F17" i="2" s="1"/>
  <c r="E10" i="2"/>
  <c r="E11" i="2" s="1"/>
  <c r="E12" i="2" s="1"/>
  <c r="E13" i="2" s="1"/>
  <c r="E14" i="2" s="1"/>
  <c r="E15" i="2" s="1"/>
  <c r="E17" i="2" s="1"/>
  <c r="D10" i="2"/>
  <c r="D11" i="2" s="1"/>
  <c r="D12" i="2" s="1"/>
  <c r="L24" i="4" l="1"/>
  <c r="N24" i="4" s="1"/>
  <c r="K24" i="4"/>
  <c r="C28" i="3"/>
  <c r="C26" i="3"/>
  <c r="H24" i="3"/>
  <c r="D26" i="3"/>
  <c r="D28" i="3" s="1"/>
  <c r="F19" i="2"/>
  <c r="F21" i="2" s="1"/>
  <c r="G19" i="2"/>
  <c r="G21" i="2" s="1"/>
  <c r="E19" i="2"/>
  <c r="E21" i="2" s="1"/>
  <c r="H19" i="2"/>
  <c r="H21" i="2" s="1"/>
  <c r="D13" i="2"/>
  <c r="D14" i="2" s="1"/>
  <c r="D15" i="2" s="1"/>
  <c r="D17" i="2" s="1"/>
  <c r="C10" i="2"/>
  <c r="C11" i="2" s="1"/>
  <c r="C12" i="2" s="1"/>
  <c r="C13" i="2" s="1"/>
  <c r="C14" i="2" s="1"/>
  <c r="C15" i="2" s="1"/>
  <c r="C17" i="2" s="1"/>
  <c r="N28" i="4" l="1"/>
  <c r="N30" i="4" s="1"/>
  <c r="N26" i="4"/>
  <c r="H28" i="3"/>
  <c r="H30" i="3" s="1"/>
  <c r="H26" i="3"/>
  <c r="J17" i="2"/>
  <c r="C19" i="2"/>
  <c r="C21" i="2"/>
  <c r="D19" i="2"/>
  <c r="D21" i="2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C19" i="1" s="1"/>
  <c r="C20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J21" i="2" l="1"/>
  <c r="J23" i="2" s="1"/>
  <c r="J19" i="2"/>
  <c r="D22" i="1"/>
  <c r="D24" i="1" s="1"/>
  <c r="D26" i="1" s="1"/>
  <c r="D28" i="1" s="1"/>
</calcChain>
</file>

<file path=xl/sharedStrings.xml><?xml version="1.0" encoding="utf-8"?>
<sst xmlns="http://schemas.openxmlformats.org/spreadsheetml/2006/main" count="93" uniqueCount="50">
  <si>
    <t>Oprocentowanie stałe</t>
  </si>
  <si>
    <t>Odsetki naliczone</t>
  </si>
  <si>
    <t>Podatek Belki [19%]</t>
  </si>
  <si>
    <t>Twoj Zysk Netto</t>
  </si>
  <si>
    <t>ilość Obligacji Skarbowych</t>
  </si>
  <si>
    <t>Cena 1 szt. Obligacji Skarbowych</t>
  </si>
  <si>
    <t>Pierwsze 
12 miesięcy</t>
  </si>
  <si>
    <t>Drugie 
12 miesięcy</t>
  </si>
  <si>
    <t>miesiące w danym okresie</t>
  </si>
  <si>
    <t>Obligacje Skarbowe 2 Letnie ze stałym rocznym oprocentowanim 2,1%</t>
  </si>
  <si>
    <t>Oprocentowanie w pierwszym okresie 6 msc</t>
  </si>
  <si>
    <t>WIBOR  6 M</t>
  </si>
  <si>
    <t>1-Pierwsze 
6 miesięcy</t>
  </si>
  <si>
    <t>2-Drugie 
6 miesięcy</t>
  </si>
  <si>
    <t>3-Trzecie  
6 miesięcy</t>
  </si>
  <si>
    <t>4-Czwarte
6 miesięcy</t>
  </si>
  <si>
    <t>5-Piąte 
6 miesięcy</t>
  </si>
  <si>
    <t>6-Szóste 
6 miesięcy</t>
  </si>
  <si>
    <t>oprocentowanie stałe 2,2%</t>
  </si>
  <si>
    <t>WIBOR 6M</t>
  </si>
  <si>
    <t>Obligacje Skarbowe 3 Letnie ze stałym rocznym oprocentowanim 2,2%</t>
  </si>
  <si>
    <t>SUMA</t>
  </si>
  <si>
    <t>Wartość kapitału na koniec okresu</t>
  </si>
  <si>
    <t>Inflacja w ujęciu rocznym</t>
  </si>
  <si>
    <t>Oprocentowanie w ujęciu rocznym</t>
  </si>
  <si>
    <t>1 rok</t>
  </si>
  <si>
    <t>2 rok</t>
  </si>
  <si>
    <t>3 rok</t>
  </si>
  <si>
    <t>oprocentowanie stałe 2,4%</t>
  </si>
  <si>
    <t>marża 1,25%
 + inflacja 3%</t>
  </si>
  <si>
    <t>4 rok</t>
  </si>
  <si>
    <t>Marża</t>
  </si>
  <si>
    <t>5 rok</t>
  </si>
  <si>
    <t>6 rok</t>
  </si>
  <si>
    <t>7 rok</t>
  </si>
  <si>
    <t>9 rok</t>
  </si>
  <si>
    <t>10 rok</t>
  </si>
  <si>
    <t>8 rok</t>
  </si>
  <si>
    <t>marża 1,5%
 + inflacja 3%</t>
  </si>
  <si>
    <t>Skumulowane odsetki</t>
  </si>
  <si>
    <t>% stałe w pierwszym roku</t>
  </si>
  <si>
    <t>Obligacje Skarbowe 10 Latnie oprocentowanim 2,7% w pierwszym roku + marża + inflacja w kolejnych</t>
  </si>
  <si>
    <t>Obligacje Skarbowe 4 Letnie z oprocentowanim 2,4% w pierwszym roku + marża + inflacja w kolejnych</t>
  </si>
  <si>
    <t>Opcja 1</t>
  </si>
  <si>
    <t>Opcja 2</t>
  </si>
  <si>
    <t>Opcja 3</t>
  </si>
  <si>
    <t>Opcja 4</t>
  </si>
  <si>
    <t xml:space="preserve">            Kalkulator Obligacji Skarbowych</t>
  </si>
  <si>
    <t>http://www.tobeproactive.online/007-2/</t>
  </si>
  <si>
    <t xml:space="preserve">Szczegóły dotyczące korzyści z zakupu obligacji omówione na blogu pod linkiem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</si>
</sst>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b/>
      <sz val="16"/>
      <color theme="0" tint="-0.34998626667073579"/>
      <name val="Calibri"/>
      <family val="2"/>
      <charset val="238"/>
      <scheme val="minor"/>
    </font>
    <font>
      <b/>
      <sz val="14"/>
      <color theme="0" tint="-0.34998626667073579"/>
      <name val="Calibri"/>
      <family val="2"/>
      <charset val="238"/>
      <scheme val="minor"/>
    </font>
    <font>
      <sz val="26"/>
      <color rgb="FF0070C0"/>
      <name val="Calibri"/>
      <family val="2"/>
      <charset val="238"/>
      <scheme val="minor"/>
    </font>
    <font>
      <b/>
      <sz val="26"/>
      <color theme="8" tint="-0.249977111117893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22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49">
    <xf numFmtId="0" fontId="0" fillId="0" borderId="0" xfId="0"/>
    <xf numFmtId="2" fontId="0" fillId="0" borderId="0" xfId="0" applyNumberFormat="1"/>
    <xf numFmtId="4" fontId="0" fillId="0" borderId="0" xfId="0" applyNumberFormat="1"/>
    <xf numFmtId="0" fontId="0" fillId="2" borderId="0" xfId="0" applyFill="1"/>
    <xf numFmtId="0" fontId="0" fillId="3" borderId="0" xfId="0" applyFill="1"/>
    <xf numFmtId="0" fontId="0" fillId="4" borderId="0" xfId="0" applyFill="1"/>
    <xf numFmtId="4" fontId="1" fillId="2" borderId="0" xfId="0" applyNumberFormat="1" applyFont="1" applyFill="1"/>
    <xf numFmtId="2" fontId="1" fillId="3" borderId="0" xfId="0" applyNumberFormat="1" applyFont="1" applyFill="1"/>
    <xf numFmtId="0" fontId="1" fillId="2" borderId="0" xfId="0" applyFont="1" applyFill="1" applyAlignment="1">
      <alignment horizontal="center" wrapText="1"/>
    </xf>
    <xf numFmtId="0" fontId="2" fillId="2" borderId="0" xfId="0" applyFont="1" applyFill="1"/>
    <xf numFmtId="0" fontId="2" fillId="3" borderId="0" xfId="0" applyFont="1" applyFill="1"/>
    <xf numFmtId="0" fontId="2" fillId="4" borderId="0" xfId="0" applyFont="1" applyFill="1"/>
    <xf numFmtId="0" fontId="1" fillId="0" borderId="1" xfId="0" applyFon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right"/>
    </xf>
    <xf numFmtId="0" fontId="1" fillId="0" borderId="2" xfId="0" applyFont="1" applyBorder="1"/>
    <xf numFmtId="0" fontId="0" fillId="0" borderId="3" xfId="0" applyBorder="1"/>
    <xf numFmtId="0" fontId="3" fillId="0" borderId="3" xfId="0" applyFont="1" applyBorder="1" applyAlignment="1">
      <alignment horizontal="right"/>
    </xf>
    <xf numFmtId="0" fontId="1" fillId="0" borderId="3" xfId="0" applyFont="1" applyBorder="1"/>
    <xf numFmtId="10" fontId="1" fillId="0" borderId="3" xfId="0" applyNumberFormat="1" applyFont="1" applyBorder="1"/>
    <xf numFmtId="0" fontId="1" fillId="2" borderId="0" xfId="0" applyFont="1" applyFill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/>
    </xf>
    <xf numFmtId="10" fontId="1" fillId="0" borderId="0" xfId="0" applyNumberFormat="1" applyFont="1" applyBorder="1"/>
    <xf numFmtId="0" fontId="4" fillId="0" borderId="0" xfId="0" applyFont="1" applyFill="1" applyBorder="1" applyAlignment="1">
      <alignment horizontal="right" wrapText="1"/>
    </xf>
    <xf numFmtId="2" fontId="0" fillId="3" borderId="0" xfId="0" applyNumberFormat="1" applyFill="1"/>
    <xf numFmtId="4" fontId="5" fillId="4" borderId="0" xfId="0" applyNumberFormat="1" applyFont="1" applyFill="1"/>
    <xf numFmtId="0" fontId="2" fillId="5" borderId="0" xfId="0" applyFont="1" applyFill="1"/>
    <xf numFmtId="0" fontId="0" fillId="5" borderId="0" xfId="0" applyFill="1"/>
    <xf numFmtId="4" fontId="6" fillId="4" borderId="0" xfId="0" applyNumberFormat="1" applyFont="1" applyFill="1" applyBorder="1"/>
    <xf numFmtId="4" fontId="6" fillId="4" borderId="0" xfId="0" applyNumberFormat="1" applyFont="1" applyFill="1"/>
    <xf numFmtId="0" fontId="7" fillId="0" borderId="0" xfId="0" applyFont="1"/>
    <xf numFmtId="4" fontId="6" fillId="5" borderId="0" xfId="0" applyNumberFormat="1" applyFont="1" applyFill="1"/>
    <xf numFmtId="4" fontId="0" fillId="2" borderId="0" xfId="0" applyNumberFormat="1" applyFill="1"/>
    <xf numFmtId="4" fontId="0" fillId="3" borderId="0" xfId="0" applyNumberFormat="1" applyFill="1"/>
    <xf numFmtId="0" fontId="8" fillId="0" borderId="0" xfId="0" applyFont="1" applyFill="1"/>
    <xf numFmtId="0" fontId="0" fillId="0" borderId="0" xfId="0" applyAlignment="1">
      <alignment wrapText="1"/>
    </xf>
    <xf numFmtId="4" fontId="0" fillId="4" borderId="0" xfId="0" applyNumberFormat="1" applyFill="1"/>
    <xf numFmtId="0" fontId="1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/>
    <xf numFmtId="0" fontId="6" fillId="0" borderId="0" xfId="0" applyFont="1" applyAlignment="1">
      <alignment vertical="top"/>
    </xf>
    <xf numFmtId="0" fontId="12" fillId="0" borderId="0" xfId="0" applyFont="1" applyFill="1" applyAlignment="1">
      <alignment horizontal="left" vertical="top"/>
    </xf>
    <xf numFmtId="0" fontId="6" fillId="0" borderId="0" xfId="0" applyFont="1" applyBorder="1" applyAlignment="1">
      <alignment vertical="top"/>
    </xf>
    <xf numFmtId="0" fontId="14" fillId="0" borderId="0" xfId="1" applyFont="1"/>
    <xf numFmtId="0" fontId="6" fillId="0" borderId="0" xfId="0" applyFont="1"/>
    <xf numFmtId="0" fontId="9" fillId="0" borderId="0" xfId="0" applyFont="1" applyFill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'10_lat'!A1"/><Relationship Id="rId7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#'2_Lata'!A1"/><Relationship Id="rId6" Type="http://schemas.openxmlformats.org/officeDocument/2006/relationships/hyperlink" Target="http://www.tobeproactive.online/" TargetMode="External"/><Relationship Id="rId5" Type="http://schemas.openxmlformats.org/officeDocument/2006/relationships/hyperlink" Target="#'3_Lata'!A1"/><Relationship Id="rId4" Type="http://schemas.openxmlformats.org/officeDocument/2006/relationships/hyperlink" Target="#'4_lata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tobeproactive.online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tobeproactive.online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tobeproactive.online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://www.tobeproactive.online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191558</xdr:colOff>
      <xdr:row>2</xdr:row>
      <xdr:rowOff>302684</xdr:rowOff>
    </xdr:from>
    <xdr:to>
      <xdr:col>1</xdr:col>
      <xdr:colOff>2325158</xdr:colOff>
      <xdr:row>2</xdr:row>
      <xdr:rowOff>2445809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8EB2EB5-FFDE-4996-B54D-C1585642200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235" r="33678" b="66667"/>
        <a:stretch/>
      </xdr:blipFill>
      <xdr:spPr bwMode="auto">
        <a:xfrm>
          <a:off x="583141" y="1255184"/>
          <a:ext cx="2133600" cy="2143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241300</xdr:colOff>
      <xdr:row>3</xdr:row>
      <xdr:rowOff>311150</xdr:rowOff>
    </xdr:from>
    <xdr:to>
      <xdr:col>2</xdr:col>
      <xdr:colOff>2384425</xdr:colOff>
      <xdr:row>3</xdr:row>
      <xdr:rowOff>2473325</xdr:rowOff>
    </xdr:to>
    <xdr:pic>
      <xdr:nvPicPr>
        <xdr:cNvPr id="3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B55F83F4-CA34-44C7-B448-D4ACA3E81D1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3087" t="33185" r="33383" b="33185"/>
        <a:stretch/>
      </xdr:blipFill>
      <xdr:spPr bwMode="auto">
        <a:xfrm>
          <a:off x="3003550" y="3867150"/>
          <a:ext cx="2143125" cy="2162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206375</xdr:colOff>
      <xdr:row>2</xdr:row>
      <xdr:rowOff>288925</xdr:rowOff>
    </xdr:from>
    <xdr:to>
      <xdr:col>2</xdr:col>
      <xdr:colOff>2330450</xdr:colOff>
      <xdr:row>2</xdr:row>
      <xdr:rowOff>2451100</xdr:rowOff>
    </xdr:to>
    <xdr:pic>
      <xdr:nvPicPr>
        <xdr:cNvPr id="4" name="Picture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7724286-0424-4E66-A30A-04B84BD8CEC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185" r="66765" b="33185"/>
        <a:stretch/>
      </xdr:blipFill>
      <xdr:spPr bwMode="auto">
        <a:xfrm>
          <a:off x="3614208" y="1241425"/>
          <a:ext cx="2124075" cy="2162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183092</xdr:colOff>
      <xdr:row>3</xdr:row>
      <xdr:rowOff>301626</xdr:rowOff>
    </xdr:from>
    <xdr:to>
      <xdr:col>1</xdr:col>
      <xdr:colOff>2336800</xdr:colOff>
      <xdr:row>3</xdr:row>
      <xdr:rowOff>2454276</xdr:rowOff>
    </xdr:to>
    <xdr:pic>
      <xdr:nvPicPr>
        <xdr:cNvPr id="5" name="Picture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B0BE088E-EFE4-4070-B83E-AC8134588C5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74" t="1" b="66518"/>
        <a:stretch/>
      </xdr:blipFill>
      <xdr:spPr bwMode="auto">
        <a:xfrm>
          <a:off x="183092" y="3635376"/>
          <a:ext cx="2153708" cy="215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694045</xdr:colOff>
      <xdr:row>1</xdr:row>
      <xdr:rowOff>646567</xdr:rowOff>
    </xdr:to>
    <xdr:pic>
      <xdr:nvPicPr>
        <xdr:cNvPr id="6" name="Picture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D35C35A-62EA-41FD-8D27-30EC852337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85628" cy="8370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692767</xdr:colOff>
      <xdr:row>1</xdr:row>
      <xdr:rowOff>38100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2D5BCDE-9DBB-469F-9090-9D9007112F9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2767" cy="4667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16492</xdr:colOff>
      <xdr:row>1</xdr:row>
      <xdr:rowOff>66675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C6AB487-71FE-427A-8FDB-6827756656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2767" cy="4667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0</xdr:col>
      <xdr:colOff>711817</xdr:colOff>
      <xdr:row>0</xdr:row>
      <xdr:rowOff>466725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322B43D-4A65-4533-BB16-69A85FD1DD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692767" cy="4667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692767</xdr:colOff>
      <xdr:row>1</xdr:row>
      <xdr:rowOff>38100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9BEA176-A33C-4864-8426-4E7475BF8A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92767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tobeproactive.online/007-2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C3B949-BCCF-439E-8B2D-38728EAAF34E}">
  <dimension ref="B2:C7"/>
  <sheetViews>
    <sheetView showGridLines="0" zoomScale="80" zoomScaleNormal="80" workbookViewId="0">
      <selection sqref="A1:G8"/>
    </sheetView>
  </sheetViews>
  <sheetFormatPr defaultRowHeight="15" x14ac:dyDescent="0.25"/>
  <cols>
    <col min="1" max="1" width="5.85546875" customWidth="1"/>
    <col min="2" max="2" width="45.28515625" customWidth="1"/>
    <col min="3" max="3" width="48" customWidth="1"/>
  </cols>
  <sheetData>
    <row r="2" spans="2:3" s="42" customFormat="1" ht="60" customHeight="1" x14ac:dyDescent="0.5">
      <c r="B2" s="44" t="s">
        <v>47</v>
      </c>
      <c r="C2" s="44"/>
    </row>
    <row r="3" spans="2:3" ht="202.5" customHeight="1" x14ac:dyDescent="0.25">
      <c r="B3" s="45" t="s">
        <v>43</v>
      </c>
      <c r="C3" s="43" t="s">
        <v>45</v>
      </c>
    </row>
    <row r="4" spans="2:3" ht="197.25" customHeight="1" x14ac:dyDescent="0.25">
      <c r="B4" s="43" t="s">
        <v>44</v>
      </c>
      <c r="C4" s="43" t="s">
        <v>46</v>
      </c>
    </row>
    <row r="6" spans="2:3" ht="18.75" x14ac:dyDescent="0.3">
      <c r="B6" s="47" t="s">
        <v>49</v>
      </c>
    </row>
    <row r="7" spans="2:3" ht="28.5" x14ac:dyDescent="0.45">
      <c r="B7" s="46" t="s">
        <v>48</v>
      </c>
    </row>
  </sheetData>
  <hyperlinks>
    <hyperlink ref="B7" r:id="rId1" xr:uid="{DE9C78EB-FEA5-4ABE-8625-01C6B4553B4A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B6D4FE-B8EC-4F0E-B48D-FAEA680330DC}">
  <sheetPr codeName="Sheet1"/>
  <dimension ref="B1:P28"/>
  <sheetViews>
    <sheetView showGridLines="0" workbookViewId="0">
      <pane ySplit="1" topLeftCell="A2" activePane="bottomLeft" state="frozen"/>
      <selection pane="bottomLeft" activeCell="D28" sqref="D28"/>
    </sheetView>
  </sheetViews>
  <sheetFormatPr defaultColWidth="6" defaultRowHeight="15" x14ac:dyDescent="0.25"/>
  <cols>
    <col min="1" max="1" width="10.85546875" customWidth="1"/>
    <col min="2" max="2" width="20.5703125" customWidth="1"/>
    <col min="3" max="3" width="31.5703125" customWidth="1"/>
    <col min="4" max="4" width="27.42578125" customWidth="1"/>
    <col min="5" max="14" width="9.42578125" customWidth="1"/>
    <col min="16" max="16" width="6.5703125" bestFit="1" customWidth="1"/>
  </cols>
  <sheetData>
    <row r="1" spans="2:16" ht="33.75" customHeight="1" x14ac:dyDescent="0.25">
      <c r="B1" s="40" t="s">
        <v>9</v>
      </c>
    </row>
    <row r="4" spans="2:16" x14ac:dyDescent="0.25">
      <c r="B4" s="14"/>
      <c r="C4" s="15" t="s">
        <v>4</v>
      </c>
      <c r="D4" s="16">
        <v>250</v>
      </c>
    </row>
    <row r="5" spans="2:16" x14ac:dyDescent="0.25">
      <c r="B5" s="17"/>
      <c r="C5" s="18" t="s">
        <v>5</v>
      </c>
      <c r="D5" s="19">
        <v>100</v>
      </c>
    </row>
    <row r="6" spans="2:16" x14ac:dyDescent="0.25">
      <c r="B6" s="17"/>
      <c r="C6" s="18" t="s">
        <v>0</v>
      </c>
      <c r="D6" s="20">
        <v>2.1000000000000001E-2</v>
      </c>
    </row>
    <row r="7" spans="2:16" ht="5.25" customHeight="1" x14ac:dyDescent="0.25">
      <c r="P7" s="2"/>
    </row>
    <row r="8" spans="2:16" ht="30" x14ac:dyDescent="0.25">
      <c r="B8" s="8" t="s">
        <v>8</v>
      </c>
      <c r="C8" s="21" t="s">
        <v>6</v>
      </c>
      <c r="D8" s="21" t="s">
        <v>7</v>
      </c>
      <c r="P8" s="1"/>
    </row>
    <row r="9" spans="2:16" x14ac:dyDescent="0.25">
      <c r="B9" s="12">
        <v>1</v>
      </c>
      <c r="C9" s="13">
        <f>(D5*D4)+$D$5*($D$6*$D$4)/12</f>
        <v>25043.75</v>
      </c>
      <c r="D9" s="13">
        <f>C20+$D$5*($D$6*$D$4)/12</f>
        <v>25568.75</v>
      </c>
    </row>
    <row r="10" spans="2:16" x14ac:dyDescent="0.25">
      <c r="B10" s="12">
        <v>2</v>
      </c>
      <c r="C10" s="13">
        <f>C9+$D$5*($D$6*$D$4)/12</f>
        <v>25087.5</v>
      </c>
      <c r="D10" s="13">
        <f>D9+$D$5*($D$6*$D$4)/12</f>
        <v>25612.5</v>
      </c>
    </row>
    <row r="11" spans="2:16" x14ac:dyDescent="0.25">
      <c r="B11" s="12">
        <v>3</v>
      </c>
      <c r="C11" s="13">
        <f t="shared" ref="C11:C20" si="0">C10+$D$5*($D$6*$D$4)/12</f>
        <v>25131.25</v>
      </c>
      <c r="D11" s="13">
        <f t="shared" ref="D11:D20" si="1">D10+$D$5*($D$6*$D$4)/12</f>
        <v>25656.25</v>
      </c>
    </row>
    <row r="12" spans="2:16" x14ac:dyDescent="0.25">
      <c r="B12" s="12">
        <v>4</v>
      </c>
      <c r="C12" s="13">
        <f t="shared" si="0"/>
        <v>25175</v>
      </c>
      <c r="D12" s="13">
        <f t="shared" si="1"/>
        <v>25700</v>
      </c>
    </row>
    <row r="13" spans="2:16" x14ac:dyDescent="0.25">
      <c r="B13" s="12">
        <v>5</v>
      </c>
      <c r="C13" s="13">
        <f t="shared" si="0"/>
        <v>25218.75</v>
      </c>
      <c r="D13" s="13">
        <f t="shared" si="1"/>
        <v>25743.75</v>
      </c>
    </row>
    <row r="14" spans="2:16" x14ac:dyDescent="0.25">
      <c r="B14" s="12">
        <v>6</v>
      </c>
      <c r="C14" s="13">
        <f t="shared" si="0"/>
        <v>25262.5</v>
      </c>
      <c r="D14" s="13">
        <f t="shared" si="1"/>
        <v>25787.5</v>
      </c>
    </row>
    <row r="15" spans="2:16" x14ac:dyDescent="0.25">
      <c r="B15" s="12">
        <v>7</v>
      </c>
      <c r="C15" s="13">
        <f t="shared" si="0"/>
        <v>25306.25</v>
      </c>
      <c r="D15" s="13">
        <f t="shared" si="1"/>
        <v>25831.25</v>
      </c>
    </row>
    <row r="16" spans="2:16" x14ac:dyDescent="0.25">
      <c r="B16" s="12">
        <v>8</v>
      </c>
      <c r="C16" s="13">
        <f t="shared" si="0"/>
        <v>25350</v>
      </c>
      <c r="D16" s="13">
        <f t="shared" si="1"/>
        <v>25875</v>
      </c>
    </row>
    <row r="17" spans="2:16" x14ac:dyDescent="0.25">
      <c r="B17" s="12">
        <v>9</v>
      </c>
      <c r="C17" s="13">
        <f t="shared" si="0"/>
        <v>25393.75</v>
      </c>
      <c r="D17" s="13">
        <f t="shared" si="1"/>
        <v>25918.75</v>
      </c>
    </row>
    <row r="18" spans="2:16" x14ac:dyDescent="0.25">
      <c r="B18" s="12">
        <v>10</v>
      </c>
      <c r="C18" s="13">
        <f t="shared" si="0"/>
        <v>25437.5</v>
      </c>
      <c r="D18" s="13">
        <f t="shared" si="1"/>
        <v>25962.5</v>
      </c>
    </row>
    <row r="19" spans="2:16" x14ac:dyDescent="0.25">
      <c r="B19" s="12">
        <v>11</v>
      </c>
      <c r="C19" s="13">
        <f t="shared" si="0"/>
        <v>25481.25</v>
      </c>
      <c r="D19" s="13">
        <f t="shared" si="1"/>
        <v>26006.25</v>
      </c>
    </row>
    <row r="20" spans="2:16" x14ac:dyDescent="0.25">
      <c r="B20" s="12">
        <v>12</v>
      </c>
      <c r="C20" s="13">
        <f t="shared" si="0"/>
        <v>25525</v>
      </c>
      <c r="D20" s="13">
        <f t="shared" si="1"/>
        <v>26050</v>
      </c>
    </row>
    <row r="21" spans="2:16" ht="5.25" customHeight="1" x14ac:dyDescent="0.25">
      <c r="P21" s="2"/>
    </row>
    <row r="22" spans="2:16" x14ac:dyDescent="0.25">
      <c r="B22" s="9" t="s">
        <v>1</v>
      </c>
      <c r="C22" s="3"/>
      <c r="D22" s="6">
        <f>+D20-(D5*D4)</f>
        <v>1050</v>
      </c>
    </row>
    <row r="23" spans="2:16" ht="5.25" customHeight="1" x14ac:dyDescent="0.25">
      <c r="P23" s="2"/>
    </row>
    <row r="24" spans="2:16" x14ac:dyDescent="0.25">
      <c r="B24" s="10" t="s">
        <v>2</v>
      </c>
      <c r="C24" s="4"/>
      <c r="D24" s="7">
        <f>+D22*0.19</f>
        <v>199.5</v>
      </c>
    </row>
    <row r="25" spans="2:16" ht="5.25" customHeight="1" x14ac:dyDescent="0.25">
      <c r="P25" s="2"/>
    </row>
    <row r="26" spans="2:16" ht="18.75" x14ac:dyDescent="0.3">
      <c r="B26" s="11" t="s">
        <v>3</v>
      </c>
      <c r="C26" s="5"/>
      <c r="D26" s="31">
        <f>D22-D24</f>
        <v>850.5</v>
      </c>
    </row>
    <row r="27" spans="2:16" ht="5.25" customHeight="1" x14ac:dyDescent="0.3">
      <c r="D27" s="32"/>
      <c r="P27" s="2"/>
    </row>
    <row r="28" spans="2:16" ht="18.75" x14ac:dyDescent="0.3">
      <c r="B28" s="28" t="s">
        <v>22</v>
      </c>
      <c r="C28" s="29"/>
      <c r="D28" s="33">
        <f>D4*D5+D26</f>
        <v>25850.5</v>
      </c>
    </row>
  </sheetData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8343E-C295-46AC-9797-78756E261F96}">
  <sheetPr codeName="Sheet2"/>
  <dimension ref="B1:J23"/>
  <sheetViews>
    <sheetView showGridLines="0" workbookViewId="0">
      <selection activeCell="J23" sqref="J23"/>
    </sheetView>
  </sheetViews>
  <sheetFormatPr defaultRowHeight="15" x14ac:dyDescent="0.25"/>
  <cols>
    <col min="1" max="1" width="10.140625" customWidth="1"/>
    <col min="2" max="2" width="26" customWidth="1"/>
    <col min="3" max="8" width="12.7109375" customWidth="1"/>
    <col min="9" max="9" width="1.140625" customWidth="1"/>
    <col min="10" max="10" width="14.28515625" customWidth="1"/>
  </cols>
  <sheetData>
    <row r="1" spans="2:10" ht="31.5" customHeight="1" x14ac:dyDescent="0.25">
      <c r="B1" s="41" t="s">
        <v>20</v>
      </c>
      <c r="C1" s="36"/>
      <c r="D1" s="36"/>
      <c r="E1" s="36"/>
      <c r="F1" s="36"/>
      <c r="G1" s="36"/>
      <c r="H1" s="36"/>
      <c r="I1" s="36"/>
      <c r="J1" s="36"/>
    </row>
    <row r="3" spans="2:10" x14ac:dyDescent="0.25">
      <c r="B3" s="14"/>
      <c r="C3" s="15" t="s">
        <v>4</v>
      </c>
      <c r="D3" s="16">
        <v>250</v>
      </c>
    </row>
    <row r="4" spans="2:10" x14ac:dyDescent="0.25">
      <c r="B4" s="17"/>
      <c r="C4" s="18" t="s">
        <v>5</v>
      </c>
      <c r="D4" s="19">
        <v>100</v>
      </c>
    </row>
    <row r="5" spans="2:10" x14ac:dyDescent="0.25">
      <c r="B5" s="17"/>
      <c r="C5" s="18" t="s">
        <v>10</v>
      </c>
      <c r="D5" s="20">
        <v>2.1999999999999999E-2</v>
      </c>
    </row>
    <row r="6" spans="2:10" x14ac:dyDescent="0.25">
      <c r="B6" s="22"/>
      <c r="C6" s="23" t="s">
        <v>11</v>
      </c>
      <c r="D6" s="24">
        <v>1.7500000000000002E-2</v>
      </c>
    </row>
    <row r="7" spans="2:10" ht="5.25" customHeight="1" x14ac:dyDescent="0.25"/>
    <row r="8" spans="2:10" ht="24.75" x14ac:dyDescent="0.25">
      <c r="C8" s="25" t="s">
        <v>18</v>
      </c>
      <c r="D8" s="25" t="s">
        <v>19</v>
      </c>
      <c r="E8" s="25" t="s">
        <v>19</v>
      </c>
      <c r="F8" s="25" t="s">
        <v>19</v>
      </c>
      <c r="G8" s="25" t="s">
        <v>19</v>
      </c>
      <c r="H8" s="25" t="s">
        <v>19</v>
      </c>
    </row>
    <row r="9" spans="2:10" ht="30" x14ac:dyDescent="0.25">
      <c r="B9" s="8" t="s">
        <v>8</v>
      </c>
      <c r="C9" s="21" t="s">
        <v>12</v>
      </c>
      <c r="D9" s="21" t="s">
        <v>13</v>
      </c>
      <c r="E9" s="21" t="s">
        <v>14</v>
      </c>
      <c r="F9" s="21" t="s">
        <v>15</v>
      </c>
      <c r="G9" s="21" t="s">
        <v>16</v>
      </c>
      <c r="H9" s="21" t="s">
        <v>17</v>
      </c>
      <c r="J9" s="21" t="s">
        <v>21</v>
      </c>
    </row>
    <row r="10" spans="2:10" x14ac:dyDescent="0.25">
      <c r="B10" s="12">
        <v>1</v>
      </c>
      <c r="C10" s="13">
        <f>(D4*D3)+$D$4*($D$5*$D$3)/12</f>
        <v>25045.833333333332</v>
      </c>
      <c r="D10" s="13">
        <f>($D4*$D3)+$D$4*($D$6*$D$3)/12</f>
        <v>25036.458333333332</v>
      </c>
      <c r="E10" s="13">
        <f>($D4*$D3)+$D$4*($D$6*$D$3)/12</f>
        <v>25036.458333333332</v>
      </c>
      <c r="F10" s="13">
        <f>($D4*$D3)+$D$4*($D$6*$D$3)/12</f>
        <v>25036.458333333332</v>
      </c>
      <c r="G10" s="13">
        <f>($D4*$D3)+$D$4*($D$6*$D$3)/12</f>
        <v>25036.458333333332</v>
      </c>
      <c r="H10" s="13">
        <f>($D4*$D3)+$D$4*($D$6*$D$3)/12</f>
        <v>25036.458333333332</v>
      </c>
    </row>
    <row r="11" spans="2:10" x14ac:dyDescent="0.25">
      <c r="B11" s="12">
        <v>2</v>
      </c>
      <c r="C11" s="13">
        <f>C10+$D$4*($D$5*$D$3)/12</f>
        <v>25091.666666666664</v>
      </c>
      <c r="D11" s="13">
        <f t="shared" ref="D11:H15" si="0">D10+$D$4*($D$6*$D$3)/12</f>
        <v>25072.916666666664</v>
      </c>
      <c r="E11" s="13">
        <f t="shared" si="0"/>
        <v>25072.916666666664</v>
      </c>
      <c r="F11" s="13">
        <f t="shared" si="0"/>
        <v>25072.916666666664</v>
      </c>
      <c r="G11" s="13">
        <f t="shared" si="0"/>
        <v>25072.916666666664</v>
      </c>
      <c r="H11" s="13">
        <f t="shared" si="0"/>
        <v>25072.916666666664</v>
      </c>
    </row>
    <row r="12" spans="2:10" x14ac:dyDescent="0.25">
      <c r="B12" s="12">
        <v>3</v>
      </c>
      <c r="C12" s="13">
        <f t="shared" ref="C12:C15" si="1">C11+$D$4*($D$5*$D$3)/12</f>
        <v>25137.499999999996</v>
      </c>
      <c r="D12" s="13">
        <f t="shared" si="0"/>
        <v>25109.374999999996</v>
      </c>
      <c r="E12" s="13">
        <f t="shared" si="0"/>
        <v>25109.374999999996</v>
      </c>
      <c r="F12" s="13">
        <f t="shared" si="0"/>
        <v>25109.374999999996</v>
      </c>
      <c r="G12" s="13">
        <f t="shared" si="0"/>
        <v>25109.374999999996</v>
      </c>
      <c r="H12" s="13">
        <f t="shared" si="0"/>
        <v>25109.374999999996</v>
      </c>
    </row>
    <row r="13" spans="2:10" x14ac:dyDescent="0.25">
      <c r="B13" s="12">
        <v>4</v>
      </c>
      <c r="C13" s="13">
        <f t="shared" si="1"/>
        <v>25183.333333333328</v>
      </c>
      <c r="D13" s="13">
        <f t="shared" si="0"/>
        <v>25145.833333333328</v>
      </c>
      <c r="E13" s="13">
        <f t="shared" si="0"/>
        <v>25145.833333333328</v>
      </c>
      <c r="F13" s="13">
        <f t="shared" si="0"/>
        <v>25145.833333333328</v>
      </c>
      <c r="G13" s="13">
        <f t="shared" si="0"/>
        <v>25145.833333333328</v>
      </c>
      <c r="H13" s="13">
        <f t="shared" si="0"/>
        <v>25145.833333333328</v>
      </c>
    </row>
    <row r="14" spans="2:10" x14ac:dyDescent="0.25">
      <c r="B14" s="12">
        <v>5</v>
      </c>
      <c r="C14" s="13">
        <f t="shared" si="1"/>
        <v>25229.166666666661</v>
      </c>
      <c r="D14" s="13">
        <f t="shared" si="0"/>
        <v>25182.291666666661</v>
      </c>
      <c r="E14" s="13">
        <f t="shared" si="0"/>
        <v>25182.291666666661</v>
      </c>
      <c r="F14" s="13">
        <f t="shared" si="0"/>
        <v>25182.291666666661</v>
      </c>
      <c r="G14" s="13">
        <f t="shared" si="0"/>
        <v>25182.291666666661</v>
      </c>
      <c r="H14" s="13">
        <f t="shared" si="0"/>
        <v>25182.291666666661</v>
      </c>
    </row>
    <row r="15" spans="2:10" x14ac:dyDescent="0.25">
      <c r="B15" s="12">
        <v>6</v>
      </c>
      <c r="C15" s="13">
        <f t="shared" si="1"/>
        <v>25274.999999999993</v>
      </c>
      <c r="D15" s="13">
        <f t="shared" si="0"/>
        <v>25218.749999999993</v>
      </c>
      <c r="E15" s="13">
        <f t="shared" si="0"/>
        <v>25218.749999999993</v>
      </c>
      <c r="F15" s="13">
        <f t="shared" si="0"/>
        <v>25218.749999999993</v>
      </c>
      <c r="G15" s="13">
        <f t="shared" si="0"/>
        <v>25218.749999999993</v>
      </c>
      <c r="H15" s="13">
        <f t="shared" si="0"/>
        <v>25218.749999999993</v>
      </c>
    </row>
    <row r="16" spans="2:10" ht="5.25" customHeight="1" x14ac:dyDescent="0.25"/>
    <row r="17" spans="2:10" x14ac:dyDescent="0.25">
      <c r="B17" s="9" t="s">
        <v>1</v>
      </c>
      <c r="C17" s="3">
        <f>C15-($D3*$D4)</f>
        <v>274.99999999999272</v>
      </c>
      <c r="D17" s="3">
        <f>D15-($D3*$D4)</f>
        <v>218.74999999999272</v>
      </c>
      <c r="E17" s="3">
        <f t="shared" ref="E17:H17" si="2">E15-($D3*$D4)</f>
        <v>218.74999999999272</v>
      </c>
      <c r="F17" s="3">
        <f t="shared" si="2"/>
        <v>218.74999999999272</v>
      </c>
      <c r="G17" s="3">
        <f t="shared" si="2"/>
        <v>218.74999999999272</v>
      </c>
      <c r="H17" s="3">
        <f t="shared" si="2"/>
        <v>218.74999999999272</v>
      </c>
      <c r="J17" s="34">
        <f>+SUM(C17:H17)</f>
        <v>1368.7499999999563</v>
      </c>
    </row>
    <row r="18" spans="2:10" ht="5.25" customHeight="1" x14ac:dyDescent="0.25">
      <c r="J18" s="2"/>
    </row>
    <row r="19" spans="2:10" x14ac:dyDescent="0.25">
      <c r="B19" s="10" t="s">
        <v>2</v>
      </c>
      <c r="C19" s="4">
        <f>+C17*0.19</f>
        <v>52.249999999998622</v>
      </c>
      <c r="D19" s="26">
        <f>+D17*0.19</f>
        <v>41.562499999998622</v>
      </c>
      <c r="E19" s="26">
        <f t="shared" ref="E19:H19" si="3">+E17*0.19</f>
        <v>41.562499999998622</v>
      </c>
      <c r="F19" s="26">
        <f t="shared" si="3"/>
        <v>41.562499999998622</v>
      </c>
      <c r="G19" s="26">
        <f t="shared" si="3"/>
        <v>41.562499999998622</v>
      </c>
      <c r="H19" s="26">
        <f t="shared" si="3"/>
        <v>41.562499999998622</v>
      </c>
      <c r="J19" s="35">
        <f>+SUM(C19:H19)</f>
        <v>260.06249999999176</v>
      </c>
    </row>
    <row r="20" spans="2:10" ht="5.25" customHeight="1" x14ac:dyDescent="0.25">
      <c r="J20" s="2"/>
    </row>
    <row r="21" spans="2:10" ht="18.75" x14ac:dyDescent="0.3">
      <c r="B21" s="11" t="s">
        <v>3</v>
      </c>
      <c r="C21" s="5">
        <f>+C17*0.81</f>
        <v>222.74999999999412</v>
      </c>
      <c r="D21" s="27">
        <f>D17-D19</f>
        <v>177.18749999999409</v>
      </c>
      <c r="E21" s="27">
        <f t="shared" ref="E21:H21" si="4">E17-E19</f>
        <v>177.18749999999409</v>
      </c>
      <c r="F21" s="27">
        <f t="shared" si="4"/>
        <v>177.18749999999409</v>
      </c>
      <c r="G21" s="27">
        <f t="shared" si="4"/>
        <v>177.18749999999409</v>
      </c>
      <c r="H21" s="27">
        <f t="shared" si="4"/>
        <v>177.18749999999409</v>
      </c>
      <c r="J21" s="30">
        <f>+SUM(C21:H21)</f>
        <v>1108.6874999999645</v>
      </c>
    </row>
    <row r="22" spans="2:10" ht="5.25" customHeight="1" x14ac:dyDescent="0.25">
      <c r="J22" s="2"/>
    </row>
    <row r="23" spans="2:10" ht="18.75" x14ac:dyDescent="0.3">
      <c r="B23" s="28" t="s">
        <v>22</v>
      </c>
      <c r="C23" s="29"/>
      <c r="D23" s="29"/>
      <c r="E23" s="29"/>
      <c r="F23" s="29"/>
      <c r="G23" s="29"/>
      <c r="H23" s="29"/>
      <c r="J23" s="33">
        <f>D3*D4+J21</f>
        <v>26108.687499999964</v>
      </c>
    </row>
  </sheetData>
  <pageMargins left="0.7" right="0.7" top="0.75" bottom="0.75" header="0.3" footer="0.3"/>
  <drawing r:id="rId1"/>
  <picture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C37AA9-87DC-4199-8DB5-D1D8A7FC25EA}">
  <dimension ref="B1:H30"/>
  <sheetViews>
    <sheetView showGridLines="0" zoomScale="95" zoomScaleNormal="95" workbookViewId="0">
      <pane ySplit="1" topLeftCell="A2" activePane="bottomLeft" state="frozen"/>
      <selection pane="bottomLeft" activeCell="D14" sqref="D14"/>
    </sheetView>
  </sheetViews>
  <sheetFormatPr defaultRowHeight="15" x14ac:dyDescent="0.25"/>
  <cols>
    <col min="1" max="1" width="10.85546875" customWidth="1"/>
    <col min="2" max="2" width="26" customWidth="1"/>
    <col min="3" max="6" width="15.42578125" customWidth="1"/>
    <col min="7" max="7" width="1.140625" customWidth="1"/>
    <col min="8" max="8" width="14.28515625" customWidth="1"/>
  </cols>
  <sheetData>
    <row r="1" spans="2:8" ht="42.75" customHeight="1" x14ac:dyDescent="0.25">
      <c r="B1" s="48" t="s">
        <v>42</v>
      </c>
      <c r="C1" s="48"/>
      <c r="D1" s="48"/>
      <c r="E1" s="48"/>
      <c r="F1" s="48"/>
      <c r="G1" s="48"/>
      <c r="H1" s="48"/>
    </row>
    <row r="2" spans="2:8" s="39" customFormat="1" x14ac:dyDescent="0.25"/>
    <row r="3" spans="2:8" x14ac:dyDescent="0.25">
      <c r="B3" s="14"/>
      <c r="C3" s="15" t="s">
        <v>4</v>
      </c>
      <c r="D3" s="16">
        <v>250</v>
      </c>
    </row>
    <row r="4" spans="2:8" x14ac:dyDescent="0.25">
      <c r="B4" s="17"/>
      <c r="C4" s="18" t="s">
        <v>5</v>
      </c>
      <c r="D4" s="19">
        <v>100</v>
      </c>
    </row>
    <row r="5" spans="2:8" x14ac:dyDescent="0.25">
      <c r="B5" s="17"/>
      <c r="C5" s="18" t="s">
        <v>24</v>
      </c>
      <c r="D5" s="20">
        <v>2.4E-2</v>
      </c>
    </row>
    <row r="6" spans="2:8" x14ac:dyDescent="0.25">
      <c r="B6" s="17"/>
      <c r="C6" s="18" t="s">
        <v>31</v>
      </c>
      <c r="D6" s="20">
        <v>1.2500000000000001E-2</v>
      </c>
    </row>
    <row r="7" spans="2:8" x14ac:dyDescent="0.25">
      <c r="B7" s="17"/>
      <c r="C7" s="18" t="s">
        <v>23</v>
      </c>
      <c r="D7" s="20">
        <v>2.5000000000000001E-2</v>
      </c>
    </row>
    <row r="8" spans="2:8" ht="5.25" customHeight="1" x14ac:dyDescent="0.25"/>
    <row r="9" spans="2:8" ht="24.75" x14ac:dyDescent="0.25">
      <c r="C9" s="25" t="s">
        <v>28</v>
      </c>
      <c r="D9" s="25" t="s">
        <v>29</v>
      </c>
      <c r="E9" s="25" t="s">
        <v>29</v>
      </c>
      <c r="F9" s="25" t="s">
        <v>29</v>
      </c>
    </row>
    <row r="10" spans="2:8" x14ac:dyDescent="0.25">
      <c r="B10" s="8" t="s">
        <v>8</v>
      </c>
      <c r="C10" s="21" t="s">
        <v>25</v>
      </c>
      <c r="D10" s="21" t="s">
        <v>26</v>
      </c>
      <c r="E10" s="21" t="s">
        <v>27</v>
      </c>
      <c r="F10" s="21" t="s">
        <v>30</v>
      </c>
      <c r="H10" s="21" t="s">
        <v>21</v>
      </c>
    </row>
    <row r="11" spans="2:8" x14ac:dyDescent="0.25">
      <c r="B11" s="12">
        <v>1</v>
      </c>
      <c r="C11" s="13">
        <f>(D4*D3)+$D$4*($D$5*$D$3)/12</f>
        <v>25050</v>
      </c>
      <c r="D11" s="13">
        <f>+$D3*$D4+($D$3*$D$4*($D$6/12)+$D$3*$D$4*($D$7/12))</f>
        <v>25078.125</v>
      </c>
      <c r="E11" s="13">
        <f t="shared" ref="E11:F11" si="0">+$D3*$D4+($D$3*$D$4*($D$6/12)+$D$3*$D$4*($D$7/12))</f>
        <v>25078.125</v>
      </c>
      <c r="F11" s="13">
        <f t="shared" si="0"/>
        <v>25078.125</v>
      </c>
    </row>
    <row r="12" spans="2:8" x14ac:dyDescent="0.25">
      <c r="B12" s="12">
        <v>2</v>
      </c>
      <c r="C12" s="13">
        <f>C11+$D$4*($D$5*$D$3)/12</f>
        <v>25100</v>
      </c>
      <c r="D12" s="13">
        <f>D11+($D$3*$D$4*($D$6/12)+$D$3*$D$4*($D$7/12))</f>
        <v>25156.25</v>
      </c>
      <c r="E12" s="13">
        <f t="shared" ref="E12:F22" si="1">E11+($D$3*$D$4*($D$6/12)+$D$3*$D$4*($D$7/12))</f>
        <v>25156.25</v>
      </c>
      <c r="F12" s="13">
        <f t="shared" si="1"/>
        <v>25156.25</v>
      </c>
    </row>
    <row r="13" spans="2:8" x14ac:dyDescent="0.25">
      <c r="B13" s="12">
        <v>3</v>
      </c>
      <c r="C13" s="13">
        <f>C12+$D$4*($D$5*$D$3)/12</f>
        <v>25150</v>
      </c>
      <c r="D13" s="13">
        <f t="shared" ref="D13:D22" si="2">D12+($D$3*$D$4*($D$6/12)+$D$3*$D$4*($D$7/12))</f>
        <v>25234.375</v>
      </c>
      <c r="E13" s="13">
        <f t="shared" si="1"/>
        <v>25234.375</v>
      </c>
      <c r="F13" s="13">
        <f t="shared" si="1"/>
        <v>25234.375</v>
      </c>
    </row>
    <row r="14" spans="2:8" x14ac:dyDescent="0.25">
      <c r="B14" s="12">
        <v>4</v>
      </c>
      <c r="C14" s="13">
        <f t="shared" ref="C14:C22" si="3">C13+$D$4*($D$5*$D$3)/12</f>
        <v>25200</v>
      </c>
      <c r="D14" s="13">
        <f t="shared" si="2"/>
        <v>25312.5</v>
      </c>
      <c r="E14" s="13">
        <f t="shared" si="1"/>
        <v>25312.5</v>
      </c>
      <c r="F14" s="13">
        <f t="shared" si="1"/>
        <v>25312.5</v>
      </c>
    </row>
    <row r="15" spans="2:8" x14ac:dyDescent="0.25">
      <c r="B15" s="12">
        <v>5</v>
      </c>
      <c r="C15" s="13">
        <f t="shared" si="3"/>
        <v>25250</v>
      </c>
      <c r="D15" s="13">
        <f t="shared" si="2"/>
        <v>25390.625</v>
      </c>
      <c r="E15" s="13">
        <f t="shared" si="1"/>
        <v>25390.625</v>
      </c>
      <c r="F15" s="13">
        <f t="shared" si="1"/>
        <v>25390.625</v>
      </c>
    </row>
    <row r="16" spans="2:8" x14ac:dyDescent="0.25">
      <c r="B16" s="12">
        <v>6</v>
      </c>
      <c r="C16" s="13">
        <f t="shared" si="3"/>
        <v>25300</v>
      </c>
      <c r="D16" s="13">
        <f t="shared" si="2"/>
        <v>25468.75</v>
      </c>
      <c r="E16" s="13">
        <f t="shared" si="1"/>
        <v>25468.75</v>
      </c>
      <c r="F16" s="13">
        <f t="shared" si="1"/>
        <v>25468.75</v>
      </c>
    </row>
    <row r="17" spans="2:8" x14ac:dyDescent="0.25">
      <c r="B17" s="12">
        <v>7</v>
      </c>
      <c r="C17" s="13">
        <f t="shared" si="3"/>
        <v>25350</v>
      </c>
      <c r="D17" s="13">
        <f t="shared" si="2"/>
        <v>25546.875</v>
      </c>
      <c r="E17" s="13">
        <f t="shared" si="1"/>
        <v>25546.875</v>
      </c>
      <c r="F17" s="13">
        <f t="shared" si="1"/>
        <v>25546.875</v>
      </c>
    </row>
    <row r="18" spans="2:8" x14ac:dyDescent="0.25">
      <c r="B18" s="12">
        <v>8</v>
      </c>
      <c r="C18" s="13">
        <f t="shared" si="3"/>
        <v>25400</v>
      </c>
      <c r="D18" s="13">
        <f t="shared" si="2"/>
        <v>25625</v>
      </c>
      <c r="E18" s="13">
        <f t="shared" si="1"/>
        <v>25625</v>
      </c>
      <c r="F18" s="13">
        <f t="shared" si="1"/>
        <v>25625</v>
      </c>
    </row>
    <row r="19" spans="2:8" x14ac:dyDescent="0.25">
      <c r="B19" s="12">
        <v>9</v>
      </c>
      <c r="C19" s="13">
        <f t="shared" si="3"/>
        <v>25450</v>
      </c>
      <c r="D19" s="13">
        <f t="shared" si="2"/>
        <v>25703.125</v>
      </c>
      <c r="E19" s="13">
        <f t="shared" si="1"/>
        <v>25703.125</v>
      </c>
      <c r="F19" s="13">
        <f t="shared" si="1"/>
        <v>25703.125</v>
      </c>
    </row>
    <row r="20" spans="2:8" x14ac:dyDescent="0.25">
      <c r="B20" s="12">
        <v>10</v>
      </c>
      <c r="C20" s="13">
        <f t="shared" si="3"/>
        <v>25500</v>
      </c>
      <c r="D20" s="13">
        <f t="shared" si="2"/>
        <v>25781.25</v>
      </c>
      <c r="E20" s="13">
        <f t="shared" si="1"/>
        <v>25781.25</v>
      </c>
      <c r="F20" s="13">
        <f t="shared" si="1"/>
        <v>25781.25</v>
      </c>
    </row>
    <row r="21" spans="2:8" x14ac:dyDescent="0.25">
      <c r="B21" s="12">
        <v>11</v>
      </c>
      <c r="C21" s="13">
        <f t="shared" si="3"/>
        <v>25550</v>
      </c>
      <c r="D21" s="13">
        <f t="shared" si="2"/>
        <v>25859.375</v>
      </c>
      <c r="E21" s="13">
        <f t="shared" si="1"/>
        <v>25859.375</v>
      </c>
      <c r="F21" s="13">
        <f t="shared" si="1"/>
        <v>25859.375</v>
      </c>
    </row>
    <row r="22" spans="2:8" x14ac:dyDescent="0.25">
      <c r="B22" s="12">
        <v>12</v>
      </c>
      <c r="C22" s="13">
        <f t="shared" si="3"/>
        <v>25600</v>
      </c>
      <c r="D22" s="13">
        <f t="shared" si="2"/>
        <v>25937.5</v>
      </c>
      <c r="E22" s="13">
        <f t="shared" si="1"/>
        <v>25937.5</v>
      </c>
      <c r="F22" s="13">
        <f t="shared" si="1"/>
        <v>25937.5</v>
      </c>
    </row>
    <row r="23" spans="2:8" ht="5.25" customHeight="1" x14ac:dyDescent="0.25"/>
    <row r="24" spans="2:8" x14ac:dyDescent="0.25">
      <c r="B24" s="9" t="s">
        <v>1</v>
      </c>
      <c r="C24" s="3">
        <f>C22-($D3*$D4)</f>
        <v>600</v>
      </c>
      <c r="D24" s="3">
        <f>D22-($D3*$D4)</f>
        <v>937.5</v>
      </c>
      <c r="E24" s="3">
        <f>E22-($D3*$D4)</f>
        <v>937.5</v>
      </c>
      <c r="F24" s="3">
        <f>F22-($D3*$D4)</f>
        <v>937.5</v>
      </c>
      <c r="H24" s="34">
        <f>+SUM(C24:F24)</f>
        <v>3412.5</v>
      </c>
    </row>
    <row r="25" spans="2:8" ht="5.25" customHeight="1" x14ac:dyDescent="0.25">
      <c r="H25" s="2"/>
    </row>
    <row r="26" spans="2:8" x14ac:dyDescent="0.25">
      <c r="B26" s="10" t="s">
        <v>2</v>
      </c>
      <c r="C26" s="4">
        <f>+C24*0.19</f>
        <v>114</v>
      </c>
      <c r="D26" s="26">
        <f>+D24*0.19</f>
        <v>178.125</v>
      </c>
      <c r="E26" s="26">
        <f t="shared" ref="E26:F26" si="4">+E24*0.19</f>
        <v>178.125</v>
      </c>
      <c r="F26" s="26">
        <f t="shared" si="4"/>
        <v>178.125</v>
      </c>
      <c r="H26" s="35">
        <f>+SUM(C26:F26)</f>
        <v>648.375</v>
      </c>
    </row>
    <row r="27" spans="2:8" ht="5.25" customHeight="1" x14ac:dyDescent="0.25">
      <c r="H27" s="2"/>
    </row>
    <row r="28" spans="2:8" ht="18.75" x14ac:dyDescent="0.3">
      <c r="B28" s="11" t="s">
        <v>3</v>
      </c>
      <c r="C28" s="5">
        <f>+C24*0.81</f>
        <v>486.00000000000006</v>
      </c>
      <c r="D28" s="27">
        <f>D24-D26</f>
        <v>759.375</v>
      </c>
      <c r="E28" s="27">
        <f t="shared" ref="E28:F28" si="5">E24-E26</f>
        <v>759.375</v>
      </c>
      <c r="F28" s="27">
        <f t="shared" si="5"/>
        <v>759.375</v>
      </c>
      <c r="H28" s="30">
        <f>+SUM(C28:F28)</f>
        <v>2764.125</v>
      </c>
    </row>
    <row r="29" spans="2:8" ht="5.25" customHeight="1" x14ac:dyDescent="0.25">
      <c r="H29" s="2"/>
    </row>
    <row r="30" spans="2:8" ht="18.75" x14ac:dyDescent="0.3">
      <c r="B30" s="28" t="s">
        <v>22</v>
      </c>
      <c r="C30" s="29"/>
      <c r="D30" s="29"/>
      <c r="E30" s="29"/>
      <c r="F30" s="29"/>
      <c r="H30" s="33">
        <f>D3*D4+H28</f>
        <v>27764.125</v>
      </c>
    </row>
  </sheetData>
  <mergeCells count="1">
    <mergeCell ref="B1:H1"/>
  </mergeCells>
  <pageMargins left="0.7" right="0.7" top="0.75" bottom="0.75" header="0.3" footer="0.3"/>
  <drawing r:id="rId1"/>
  <picture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63ECC9-D735-4752-B69B-6A4818043689}">
  <dimension ref="B1:N30"/>
  <sheetViews>
    <sheetView showGridLines="0" tabSelected="1" zoomScale="95" zoomScaleNormal="95" workbookViewId="0">
      <pane ySplit="1" topLeftCell="A3" activePane="bottomLeft" state="frozen"/>
      <selection pane="bottomLeft" activeCell="D7" sqref="D7"/>
    </sheetView>
  </sheetViews>
  <sheetFormatPr defaultRowHeight="15" x14ac:dyDescent="0.25"/>
  <cols>
    <col min="1" max="1" width="10.5703125" customWidth="1"/>
    <col min="2" max="2" width="21" customWidth="1"/>
    <col min="3" max="12" width="12.7109375" customWidth="1"/>
    <col min="13" max="13" width="1.140625" customWidth="1"/>
    <col min="14" max="14" width="14.42578125" customWidth="1"/>
  </cols>
  <sheetData>
    <row r="1" spans="2:14" ht="33.75" customHeight="1" x14ac:dyDescent="0.25">
      <c r="B1" s="41" t="s">
        <v>41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</row>
    <row r="3" spans="2:14" x14ac:dyDescent="0.25">
      <c r="B3" s="14"/>
      <c r="C3" s="15" t="s">
        <v>4</v>
      </c>
      <c r="D3" s="16">
        <v>10</v>
      </c>
    </row>
    <row r="4" spans="2:14" x14ac:dyDescent="0.25">
      <c r="B4" s="17"/>
      <c r="C4" s="18" t="s">
        <v>5</v>
      </c>
      <c r="D4" s="19">
        <v>100</v>
      </c>
    </row>
    <row r="5" spans="2:14" x14ac:dyDescent="0.25">
      <c r="B5" s="17"/>
      <c r="C5" s="18" t="s">
        <v>24</v>
      </c>
      <c r="D5" s="20">
        <v>2.7E-2</v>
      </c>
    </row>
    <row r="6" spans="2:14" x14ac:dyDescent="0.25">
      <c r="B6" s="17"/>
      <c r="C6" s="18" t="s">
        <v>31</v>
      </c>
      <c r="D6" s="20">
        <v>1.4999999999999999E-2</v>
      </c>
    </row>
    <row r="7" spans="2:14" x14ac:dyDescent="0.25">
      <c r="B7" s="17"/>
      <c r="C7" s="18" t="s">
        <v>23</v>
      </c>
      <c r="D7" s="20">
        <v>2.5000000000000001E-2</v>
      </c>
    </row>
    <row r="8" spans="2:14" ht="5.25" customHeight="1" x14ac:dyDescent="0.25"/>
    <row r="9" spans="2:14" ht="24.75" x14ac:dyDescent="0.25">
      <c r="C9" s="25" t="s">
        <v>40</v>
      </c>
      <c r="D9" s="25" t="s">
        <v>38</v>
      </c>
      <c r="E9" s="25" t="s">
        <v>38</v>
      </c>
      <c r="F9" s="25" t="s">
        <v>38</v>
      </c>
      <c r="G9" s="25" t="s">
        <v>38</v>
      </c>
      <c r="H9" s="25" t="s">
        <v>38</v>
      </c>
      <c r="I9" s="25" t="s">
        <v>38</v>
      </c>
      <c r="J9" s="25" t="s">
        <v>38</v>
      </c>
      <c r="K9" s="25" t="s">
        <v>38</v>
      </c>
      <c r="L9" s="25" t="s">
        <v>38</v>
      </c>
    </row>
    <row r="10" spans="2:14" s="37" customFormat="1" ht="30" x14ac:dyDescent="0.25">
      <c r="B10" s="8" t="s">
        <v>8</v>
      </c>
      <c r="C10" s="21" t="s">
        <v>25</v>
      </c>
      <c r="D10" s="21" t="s">
        <v>26</v>
      </c>
      <c r="E10" s="21" t="s">
        <v>27</v>
      </c>
      <c r="F10" s="21" t="s">
        <v>30</v>
      </c>
      <c r="G10" s="21" t="s">
        <v>32</v>
      </c>
      <c r="H10" s="21" t="s">
        <v>33</v>
      </c>
      <c r="I10" s="21" t="s">
        <v>34</v>
      </c>
      <c r="J10" s="21" t="s">
        <v>37</v>
      </c>
      <c r="K10" s="21" t="s">
        <v>35</v>
      </c>
      <c r="L10" s="21" t="s">
        <v>36</v>
      </c>
      <c r="N10" s="21" t="s">
        <v>21</v>
      </c>
    </row>
    <row r="11" spans="2:14" x14ac:dyDescent="0.25">
      <c r="B11" s="12">
        <v>1</v>
      </c>
      <c r="C11" s="13">
        <f>($D$4*$D$3)+$D$4*($D$5*$D$3)/12</f>
        <v>1002.25</v>
      </c>
      <c r="D11" s="13">
        <f>C$22+(C$22*(($D$7+$D$6)/12))</f>
        <v>1030.4233333333334</v>
      </c>
      <c r="E11" s="13">
        <f>D$22+(D$22*(($D$7+$D$6)/12))</f>
        <v>1071.6402666666675</v>
      </c>
      <c r="F11" s="13">
        <f>E$22+(E$22*(($D$7+$D$6)/12))</f>
        <v>1114.5058773333337</v>
      </c>
      <c r="G11" s="13">
        <f t="shared" ref="G11:L11" si="0">F$22+(F$22*(($D$7+$D$6)/12))</f>
        <v>1159.0861124266683</v>
      </c>
      <c r="H11" s="13">
        <f t="shared" si="0"/>
        <v>1205.4495569237351</v>
      </c>
      <c r="I11" s="13">
        <f t="shared" si="0"/>
        <v>1253.6675392006857</v>
      </c>
      <c r="J11" s="13">
        <f t="shared" si="0"/>
        <v>1303.8142407687144</v>
      </c>
      <c r="K11" s="13">
        <f t="shared" si="0"/>
        <v>1355.9668103994638</v>
      </c>
      <c r="L11" s="13">
        <f t="shared" si="0"/>
        <v>1410.2054828154423</v>
      </c>
    </row>
    <row r="12" spans="2:14" x14ac:dyDescent="0.25">
      <c r="B12" s="12">
        <v>2</v>
      </c>
      <c r="C12" s="13">
        <f>C11+$D$4*$D$3*($D$5/12)</f>
        <v>1004.5</v>
      </c>
      <c r="D12" s="13">
        <f>D11+(C$22*(($D$7+$D$6)/12))</f>
        <v>1033.8466666666668</v>
      </c>
      <c r="E12" s="13">
        <f>E11+(D$22*(($D$7+$D$6)/12))</f>
        <v>1075.2005333333341</v>
      </c>
      <c r="F12" s="13">
        <f>F11+(E$22*(($D$7+$D$6)/12))</f>
        <v>1118.2085546666672</v>
      </c>
      <c r="G12" s="13">
        <f t="shared" ref="G12:L22" si="1">G11+(F$22*(($D$7+$D$6)/12))</f>
        <v>1162.9368968533349</v>
      </c>
      <c r="H12" s="13">
        <f t="shared" si="1"/>
        <v>1209.4543727274686</v>
      </c>
      <c r="I12" s="13">
        <f t="shared" si="1"/>
        <v>1257.8325476365685</v>
      </c>
      <c r="J12" s="13">
        <f t="shared" si="1"/>
        <v>1308.1458495420325</v>
      </c>
      <c r="K12" s="13">
        <f t="shared" si="1"/>
        <v>1360.4716835237145</v>
      </c>
      <c r="L12" s="13">
        <f t="shared" si="1"/>
        <v>1414.8905508646631</v>
      </c>
    </row>
    <row r="13" spans="2:14" x14ac:dyDescent="0.25">
      <c r="B13" s="12">
        <v>3</v>
      </c>
      <c r="C13" s="13">
        <f t="shared" ref="C13:C22" si="2">C12+$D$4*$D$3*($D$5/12)</f>
        <v>1006.75</v>
      </c>
      <c r="D13" s="13">
        <f t="shared" ref="D13:D22" si="3">D12+(C$22*(($D$7+$D$6)/12))</f>
        <v>1037.2700000000002</v>
      </c>
      <c r="E13" s="13">
        <f t="shared" ref="E13:F22" si="4">E12+(D$22*(($D$7+$D$6)/12))</f>
        <v>1078.7608000000007</v>
      </c>
      <c r="F13" s="13">
        <f t="shared" si="4"/>
        <v>1121.9112320000006</v>
      </c>
      <c r="G13" s="13">
        <f t="shared" si="1"/>
        <v>1166.7876812800016</v>
      </c>
      <c r="H13" s="13">
        <f t="shared" si="1"/>
        <v>1213.459188531202</v>
      </c>
      <c r="I13" s="13">
        <f t="shared" si="1"/>
        <v>1261.9975560724513</v>
      </c>
      <c r="J13" s="13">
        <f t="shared" si="1"/>
        <v>1312.4774583153505</v>
      </c>
      <c r="K13" s="13">
        <f t="shared" si="1"/>
        <v>1364.9765566479653</v>
      </c>
      <c r="L13" s="13">
        <f t="shared" si="1"/>
        <v>1419.5756189138838</v>
      </c>
    </row>
    <row r="14" spans="2:14" x14ac:dyDescent="0.25">
      <c r="B14" s="12">
        <v>4</v>
      </c>
      <c r="C14" s="13">
        <f t="shared" si="2"/>
        <v>1009</v>
      </c>
      <c r="D14" s="13">
        <f t="shared" si="3"/>
        <v>1040.6933333333336</v>
      </c>
      <c r="E14" s="13">
        <f t="shared" si="4"/>
        <v>1082.3210666666673</v>
      </c>
      <c r="F14" s="13">
        <f t="shared" si="4"/>
        <v>1125.613909333334</v>
      </c>
      <c r="G14" s="13">
        <f t="shared" si="1"/>
        <v>1170.6384657066683</v>
      </c>
      <c r="H14" s="13">
        <f t="shared" si="1"/>
        <v>1217.4640043349355</v>
      </c>
      <c r="I14" s="13">
        <f t="shared" si="1"/>
        <v>1266.1625645083341</v>
      </c>
      <c r="J14" s="13">
        <f t="shared" si="1"/>
        <v>1316.8090670886686</v>
      </c>
      <c r="K14" s="13">
        <f t="shared" si="1"/>
        <v>1369.481429772216</v>
      </c>
      <c r="L14" s="13">
        <f t="shared" si="1"/>
        <v>1424.2606869631045</v>
      </c>
    </row>
    <row r="15" spans="2:14" x14ac:dyDescent="0.25">
      <c r="B15" s="12">
        <v>5</v>
      </c>
      <c r="C15" s="13">
        <f t="shared" si="2"/>
        <v>1011.25</v>
      </c>
      <c r="D15" s="13">
        <f t="shared" si="3"/>
        <v>1044.116666666667</v>
      </c>
      <c r="E15" s="13">
        <f t="shared" si="4"/>
        <v>1085.8813333333339</v>
      </c>
      <c r="F15" s="13">
        <f t="shared" si="4"/>
        <v>1129.3165866666675</v>
      </c>
      <c r="G15" s="13">
        <f t="shared" si="1"/>
        <v>1174.489250133335</v>
      </c>
      <c r="H15" s="13">
        <f t="shared" si="1"/>
        <v>1221.4688201386689</v>
      </c>
      <c r="I15" s="13">
        <f t="shared" si="1"/>
        <v>1270.3275729442169</v>
      </c>
      <c r="J15" s="13">
        <f t="shared" si="1"/>
        <v>1321.1406758619867</v>
      </c>
      <c r="K15" s="13">
        <f t="shared" si="1"/>
        <v>1373.9863028964667</v>
      </c>
      <c r="L15" s="13">
        <f t="shared" si="1"/>
        <v>1428.9457550123252</v>
      </c>
    </row>
    <row r="16" spans="2:14" x14ac:dyDescent="0.25">
      <c r="B16" s="12">
        <v>6</v>
      </c>
      <c r="C16" s="13">
        <f t="shared" si="2"/>
        <v>1013.5</v>
      </c>
      <c r="D16" s="13">
        <f t="shared" si="3"/>
        <v>1047.5400000000004</v>
      </c>
      <c r="E16" s="13">
        <f t="shared" si="4"/>
        <v>1089.4416000000006</v>
      </c>
      <c r="F16" s="13">
        <f t="shared" si="4"/>
        <v>1133.0192640000009</v>
      </c>
      <c r="G16" s="13">
        <f t="shared" si="1"/>
        <v>1178.3400345600016</v>
      </c>
      <c r="H16" s="13">
        <f t="shared" si="1"/>
        <v>1225.4736359424023</v>
      </c>
      <c r="I16" s="13">
        <f t="shared" si="1"/>
        <v>1274.4925813800996</v>
      </c>
      <c r="J16" s="13">
        <f t="shared" si="1"/>
        <v>1325.4722846353047</v>
      </c>
      <c r="K16" s="13">
        <f t="shared" si="1"/>
        <v>1378.4911760207174</v>
      </c>
      <c r="L16" s="13">
        <f t="shared" si="1"/>
        <v>1433.6308230615459</v>
      </c>
    </row>
    <row r="17" spans="2:14" x14ac:dyDescent="0.25">
      <c r="B17" s="12">
        <v>7</v>
      </c>
      <c r="C17" s="13">
        <f t="shared" si="2"/>
        <v>1015.75</v>
      </c>
      <c r="D17" s="13">
        <f t="shared" si="3"/>
        <v>1050.9633333333338</v>
      </c>
      <c r="E17" s="13">
        <f t="shared" si="4"/>
        <v>1093.0018666666672</v>
      </c>
      <c r="F17" s="13">
        <f t="shared" si="4"/>
        <v>1136.7219413333344</v>
      </c>
      <c r="G17" s="13">
        <f t="shared" si="1"/>
        <v>1182.1908189866683</v>
      </c>
      <c r="H17" s="13">
        <f t="shared" si="1"/>
        <v>1229.4784517461358</v>
      </c>
      <c r="I17" s="13">
        <f t="shared" si="1"/>
        <v>1278.6575898159824</v>
      </c>
      <c r="J17" s="13">
        <f t="shared" si="1"/>
        <v>1329.8038934086228</v>
      </c>
      <c r="K17" s="13">
        <f t="shared" si="1"/>
        <v>1382.9960491449681</v>
      </c>
      <c r="L17" s="13">
        <f t="shared" si="1"/>
        <v>1438.3158911107666</v>
      </c>
    </row>
    <row r="18" spans="2:14" x14ac:dyDescent="0.25">
      <c r="B18" s="12">
        <v>8</v>
      </c>
      <c r="C18" s="13">
        <f t="shared" si="2"/>
        <v>1018</v>
      </c>
      <c r="D18" s="13">
        <f t="shared" si="3"/>
        <v>1054.3866666666672</v>
      </c>
      <c r="E18" s="13">
        <f t="shared" si="4"/>
        <v>1096.5621333333338</v>
      </c>
      <c r="F18" s="13">
        <f t="shared" si="4"/>
        <v>1140.4246186666678</v>
      </c>
      <c r="G18" s="13">
        <f t="shared" si="1"/>
        <v>1186.041603413335</v>
      </c>
      <c r="H18" s="13">
        <f t="shared" si="1"/>
        <v>1233.4832675498692</v>
      </c>
      <c r="I18" s="13">
        <f t="shared" si="1"/>
        <v>1282.8225982518652</v>
      </c>
      <c r="J18" s="13">
        <f t="shared" si="1"/>
        <v>1334.1355021819409</v>
      </c>
      <c r="K18" s="13">
        <f t="shared" si="1"/>
        <v>1387.5009222692188</v>
      </c>
      <c r="L18" s="13">
        <f t="shared" si="1"/>
        <v>1443.0009591599874</v>
      </c>
    </row>
    <row r="19" spans="2:14" x14ac:dyDescent="0.25">
      <c r="B19" s="12">
        <v>9</v>
      </c>
      <c r="C19" s="13">
        <f t="shared" si="2"/>
        <v>1020.25</v>
      </c>
      <c r="D19" s="13">
        <f t="shared" si="3"/>
        <v>1057.8100000000006</v>
      </c>
      <c r="E19" s="13">
        <f t="shared" si="4"/>
        <v>1100.1224000000004</v>
      </c>
      <c r="F19" s="13">
        <f t="shared" si="4"/>
        <v>1144.1272960000013</v>
      </c>
      <c r="G19" s="13">
        <f t="shared" si="1"/>
        <v>1189.8923878400017</v>
      </c>
      <c r="H19" s="13">
        <f t="shared" si="1"/>
        <v>1237.4880833536026</v>
      </c>
      <c r="I19" s="13">
        <f t="shared" si="1"/>
        <v>1286.987606687748</v>
      </c>
      <c r="J19" s="13">
        <f t="shared" si="1"/>
        <v>1338.4671109552589</v>
      </c>
      <c r="K19" s="13">
        <f t="shared" si="1"/>
        <v>1392.0057953934695</v>
      </c>
      <c r="L19" s="13">
        <f t="shared" si="1"/>
        <v>1447.6860272092081</v>
      </c>
    </row>
    <row r="20" spans="2:14" x14ac:dyDescent="0.25">
      <c r="B20" s="12">
        <v>10</v>
      </c>
      <c r="C20" s="13">
        <f t="shared" si="2"/>
        <v>1022.5</v>
      </c>
      <c r="D20" s="13">
        <f t="shared" si="3"/>
        <v>1061.233333333334</v>
      </c>
      <c r="E20" s="13">
        <f t="shared" si="4"/>
        <v>1103.682666666667</v>
      </c>
      <c r="F20" s="13">
        <f t="shared" si="4"/>
        <v>1147.8299733333347</v>
      </c>
      <c r="G20" s="13">
        <f t="shared" si="1"/>
        <v>1193.7431722666684</v>
      </c>
      <c r="H20" s="13">
        <f t="shared" si="1"/>
        <v>1241.4928991573361</v>
      </c>
      <c r="I20" s="13">
        <f t="shared" si="1"/>
        <v>1291.1526151236308</v>
      </c>
      <c r="J20" s="13">
        <f t="shared" si="1"/>
        <v>1342.798719728577</v>
      </c>
      <c r="K20" s="13">
        <f t="shared" si="1"/>
        <v>1396.5106685177202</v>
      </c>
      <c r="L20" s="13">
        <f t="shared" si="1"/>
        <v>1452.3710952584288</v>
      </c>
    </row>
    <row r="21" spans="2:14" x14ac:dyDescent="0.25">
      <c r="B21" s="12">
        <v>11</v>
      </c>
      <c r="C21" s="13">
        <f t="shared" si="2"/>
        <v>1024.75</v>
      </c>
      <c r="D21" s="13">
        <f t="shared" si="3"/>
        <v>1064.6566666666674</v>
      </c>
      <c r="E21" s="13">
        <f t="shared" si="4"/>
        <v>1107.2429333333337</v>
      </c>
      <c r="F21" s="13">
        <f t="shared" si="4"/>
        <v>1151.5326506666681</v>
      </c>
      <c r="G21" s="13">
        <f t="shared" si="1"/>
        <v>1197.593956693335</v>
      </c>
      <c r="H21" s="13">
        <f t="shared" si="1"/>
        <v>1245.4977149610695</v>
      </c>
      <c r="I21" s="13">
        <f t="shared" si="1"/>
        <v>1295.3176235595135</v>
      </c>
      <c r="J21" s="13">
        <f t="shared" si="1"/>
        <v>1347.1303285018951</v>
      </c>
      <c r="K21" s="13">
        <f t="shared" si="1"/>
        <v>1401.0155416419709</v>
      </c>
      <c r="L21" s="13">
        <f t="shared" si="1"/>
        <v>1457.0561633076495</v>
      </c>
    </row>
    <row r="22" spans="2:14" x14ac:dyDescent="0.25">
      <c r="B22" s="12">
        <v>12</v>
      </c>
      <c r="C22" s="13">
        <f t="shared" si="2"/>
        <v>1027</v>
      </c>
      <c r="D22" s="13">
        <f t="shared" si="3"/>
        <v>1068.0800000000008</v>
      </c>
      <c r="E22" s="13">
        <f t="shared" si="4"/>
        <v>1110.8032000000003</v>
      </c>
      <c r="F22" s="13">
        <f t="shared" si="4"/>
        <v>1155.2353280000016</v>
      </c>
      <c r="G22" s="13">
        <f t="shared" si="1"/>
        <v>1201.4447411200017</v>
      </c>
      <c r="H22" s="13">
        <f t="shared" si="1"/>
        <v>1249.5025307648029</v>
      </c>
      <c r="I22" s="13">
        <f t="shared" si="1"/>
        <v>1299.4826319953963</v>
      </c>
      <c r="J22" s="13">
        <f t="shared" si="1"/>
        <v>1351.4619372752131</v>
      </c>
      <c r="K22" s="13">
        <f t="shared" si="1"/>
        <v>1405.5204147662216</v>
      </c>
      <c r="L22" s="13">
        <f t="shared" si="1"/>
        <v>1461.7412313568702</v>
      </c>
    </row>
    <row r="23" spans="2:14" ht="5.25" customHeight="1" x14ac:dyDescent="0.25"/>
    <row r="24" spans="2:14" x14ac:dyDescent="0.25">
      <c r="B24" s="9" t="s">
        <v>39</v>
      </c>
      <c r="C24" s="34">
        <f t="shared" ref="C24:L24" si="5">C22-($D3*$D4)</f>
        <v>27</v>
      </c>
      <c r="D24" s="34">
        <f t="shared" si="5"/>
        <v>68.080000000000837</v>
      </c>
      <c r="E24" s="34">
        <f t="shared" si="5"/>
        <v>110.80320000000029</v>
      </c>
      <c r="F24" s="34">
        <f t="shared" si="5"/>
        <v>155.23532800000157</v>
      </c>
      <c r="G24" s="34">
        <f t="shared" si="5"/>
        <v>201.44474112000171</v>
      </c>
      <c r="H24" s="34">
        <f t="shared" si="5"/>
        <v>249.50253076480294</v>
      </c>
      <c r="I24" s="34">
        <f t="shared" si="5"/>
        <v>299.48263199539633</v>
      </c>
      <c r="J24" s="34">
        <f t="shared" si="5"/>
        <v>351.46193727521313</v>
      </c>
      <c r="K24" s="34">
        <f t="shared" si="5"/>
        <v>405.52041476622162</v>
      </c>
      <c r="L24" s="34">
        <f t="shared" si="5"/>
        <v>461.74123135687023</v>
      </c>
      <c r="N24" s="34">
        <f>L24</f>
        <v>461.74123135687023</v>
      </c>
    </row>
    <row r="25" spans="2:14" ht="5.25" customHeight="1" x14ac:dyDescent="0.25">
      <c r="C25" s="2"/>
      <c r="D25" s="2"/>
      <c r="E25" s="2"/>
      <c r="F25" s="2"/>
      <c r="G25" s="2"/>
      <c r="H25" s="2"/>
      <c r="I25" s="2"/>
      <c r="J25" s="2"/>
      <c r="K25" s="2"/>
      <c r="L25" s="2"/>
      <c r="N25" s="2"/>
    </row>
    <row r="26" spans="2:14" x14ac:dyDescent="0.25">
      <c r="B26" s="10" t="s">
        <v>2</v>
      </c>
      <c r="C26" s="35"/>
      <c r="D26" s="35"/>
      <c r="E26" s="35"/>
      <c r="F26" s="35"/>
      <c r="G26" s="35"/>
      <c r="H26" s="35"/>
      <c r="I26" s="35"/>
      <c r="J26" s="35"/>
      <c r="K26" s="35"/>
      <c r="L26" s="35"/>
      <c r="N26" s="35">
        <f>+N24*0.19</f>
        <v>87.730833957805345</v>
      </c>
    </row>
    <row r="27" spans="2:14" ht="5.25" customHeight="1" x14ac:dyDescent="0.25">
      <c r="C27" s="2"/>
      <c r="D27" s="2"/>
      <c r="E27" s="2"/>
      <c r="F27" s="2"/>
      <c r="G27" s="2"/>
      <c r="H27" s="2"/>
      <c r="I27" s="2"/>
      <c r="J27" s="2"/>
      <c r="K27" s="2"/>
      <c r="L27" s="2"/>
      <c r="N27" s="2"/>
    </row>
    <row r="28" spans="2:14" ht="18.75" x14ac:dyDescent="0.3">
      <c r="B28" s="11" t="s">
        <v>3</v>
      </c>
      <c r="C28" s="38"/>
      <c r="D28" s="27"/>
      <c r="E28" s="27"/>
      <c r="F28" s="27"/>
      <c r="G28" s="27"/>
      <c r="H28" s="27"/>
      <c r="I28" s="27"/>
      <c r="J28" s="27"/>
      <c r="K28" s="27"/>
      <c r="L28" s="27"/>
      <c r="N28" s="30">
        <f>+N24*0.81</f>
        <v>374.01039739906491</v>
      </c>
    </row>
    <row r="29" spans="2:14" ht="5.25" customHeight="1" x14ac:dyDescent="0.25">
      <c r="N29" s="2"/>
    </row>
    <row r="30" spans="2:14" ht="18.75" x14ac:dyDescent="0.3">
      <c r="B30" s="28" t="s">
        <v>22</v>
      </c>
      <c r="C30" s="29"/>
      <c r="D30" s="29"/>
      <c r="E30" s="29"/>
      <c r="F30" s="29"/>
      <c r="G30" s="29"/>
      <c r="H30" s="29"/>
      <c r="I30" s="29"/>
      <c r="J30" s="29"/>
      <c r="K30" s="29"/>
      <c r="L30" s="29"/>
      <c r="N30" s="33">
        <f>D3*D4+N28</f>
        <v>1374.0103973990649</v>
      </c>
    </row>
  </sheetData>
  <pageMargins left="0.7" right="0.7" top="0.75" bottom="0.75" header="0.3" footer="0.3"/>
  <drawing r:id="rId1"/>
  <picture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info</vt:lpstr>
      <vt:lpstr>2_Lata</vt:lpstr>
      <vt:lpstr>3_Lata</vt:lpstr>
      <vt:lpstr>4_lata</vt:lpstr>
      <vt:lpstr>10_lat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2020-03-16T12:57:54Z</dcterms:created>
  <dcterms:modified xsi:type="dcterms:W3CDTF">2020-05-01T19:11:13Z</dcterms:modified>
</cp:coreProperties>
</file>